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2405"/>
  </bookViews>
  <sheets>
    <sheet name="MATERIAL" sheetId="1" r:id="rId1"/>
    <sheet name="HARDWARE LABOR" sheetId="2" r:id="rId2"/>
    <sheet name="FIRMWARE LABOR" sheetId="3" r:id="rId3"/>
  </sheets>
  <definedNames>
    <definedName name="_xlnm.Print_Area" localSheetId="0">MATERIAL!$A$1:$H$33</definedName>
    <definedName name="_xlnm.Print_Titles" localSheetId="0">MATERIAL!$1:$2</definedName>
  </definedNames>
  <calcPr calcId="125725"/>
</workbook>
</file>

<file path=xl/calcChain.xml><?xml version="1.0" encoding="utf-8"?>
<calcChain xmlns="http://schemas.openxmlformats.org/spreadsheetml/2006/main">
  <c r="D3" i="3"/>
  <c r="D2"/>
  <c r="B5"/>
  <c r="B3"/>
  <c r="B2"/>
  <c r="B5" i="2"/>
  <c r="B3"/>
  <c r="B8" s="1"/>
  <c r="J28" i="1"/>
  <c r="K28" s="1"/>
  <c r="J27"/>
  <c r="K27" s="1"/>
  <c r="J22"/>
  <c r="K22" s="1"/>
  <c r="J30"/>
  <c r="K30" s="1"/>
  <c r="J29"/>
  <c r="K29" s="1"/>
  <c r="K34"/>
  <c r="K32"/>
  <c r="K33"/>
  <c r="J4"/>
  <c r="K4" s="1"/>
  <c r="J5"/>
  <c r="K5" s="1"/>
  <c r="J6"/>
  <c r="K6" s="1"/>
  <c r="J7"/>
  <c r="K7" s="1"/>
  <c r="J8"/>
  <c r="K8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3"/>
  <c r="K23" s="1"/>
  <c r="J24"/>
  <c r="K24" s="1"/>
  <c r="J25"/>
  <c r="K25" s="1"/>
  <c r="J26"/>
  <c r="K26" s="1"/>
  <c r="J31"/>
  <c r="K31" s="1"/>
  <c r="J3"/>
  <c r="K3" l="1"/>
  <c r="K36" s="1"/>
  <c r="K38" s="1"/>
</calcChain>
</file>

<file path=xl/sharedStrings.xml><?xml version="1.0" encoding="utf-8"?>
<sst xmlns="http://schemas.openxmlformats.org/spreadsheetml/2006/main" count="187" uniqueCount="113">
  <si>
    <t>FIND NO</t>
  </si>
  <si>
    <t>QTY</t>
  </si>
  <si>
    <t>NOTE OR REMARK</t>
  </si>
  <si>
    <t>PART NO</t>
  </si>
  <si>
    <t>DESCRIPTION</t>
  </si>
  <si>
    <t>MANFUFACTURER</t>
  </si>
  <si>
    <t>INDIANA UNIVERSITY</t>
  </si>
  <si>
    <t>REF</t>
  </si>
  <si>
    <t>0402ZD105KAT</t>
  </si>
  <si>
    <t>GRM188R72A104KA35D</t>
  </si>
  <si>
    <t>0805YD106MAT</t>
  </si>
  <si>
    <t>C0603C106M9PAC</t>
  </si>
  <si>
    <t>GRM155R60J475ME87D</t>
  </si>
  <si>
    <t>1206YD226MAT</t>
  </si>
  <si>
    <t>87832-1420</t>
  </si>
  <si>
    <t>87759-0414</t>
  </si>
  <si>
    <t>EPL.00.250.NTN</t>
  </si>
  <si>
    <t>39502-1002</t>
  </si>
  <si>
    <t>52991-0308</t>
  </si>
  <si>
    <t>CRCW040220K0FK</t>
  </si>
  <si>
    <t>SN74AUC1G125DCKR</t>
  </si>
  <si>
    <t>SN74LVC8T245PW</t>
  </si>
  <si>
    <t>SN74ALVC244PW</t>
  </si>
  <si>
    <t>AT45DB081D-SSU-2.5</t>
  </si>
  <si>
    <t>LT1764AEQ#PBF</t>
  </si>
  <si>
    <t>LT1763CS8</t>
  </si>
  <si>
    <t>CAPACITOR, CERMAMIC, 1.0UF, 10V, X5R, 0402</t>
  </si>
  <si>
    <t>CAPACITOR, CERAMIC, 0.1UF, +/-10%, 100V, X7R, 0603</t>
  </si>
  <si>
    <t>CAPACITOR, CERAMIC, 10UF, 20%, 16V , X5R, 0805</t>
  </si>
  <si>
    <t>CAPACITOR, CERAMIC,10UF, 20%, 6.3V, X5R, 0603</t>
  </si>
  <si>
    <t>CAPACITOR, CERAMIC, 4.7UF, 6.3V, X5R, +/-20%, 0402</t>
  </si>
  <si>
    <t>CAPACITOR, CERAMIC, 22UF, 16V, X5R, +/-20%, 1206</t>
  </si>
  <si>
    <t>CONNECTOR, HEADER, 14 POS, 2MM, VERTICAL, SMT</t>
  </si>
  <si>
    <t>CONNECTOR, HEADER, 4 POS, DL 2MM VERT SMD</t>
  </si>
  <si>
    <t>CONNECTOR, ELBOW SOCKET, 50 OHM, PCB R/A</t>
  </si>
  <si>
    <t>CONNECTOR, HEADER, 2 POS, 3.5MM, R/A PCB</t>
  </si>
  <si>
    <t>RESISTOR, THICK FILM, 20.0K  OHM, 1%, 1/16W, 0402</t>
  </si>
  <si>
    <t>TEST POINT, MINIATURE, SMT</t>
  </si>
  <si>
    <t>IC, BUFFER GATE, SINGLE , SOT-353</t>
  </si>
  <si>
    <t>IC, BUS XCVR, 8-BIT, DUAL-SUPPLY, SOP-24</t>
  </si>
  <si>
    <t>IC, OCTAL BUFFER/DRIVER, SOP-20</t>
  </si>
  <si>
    <t>IC, DATA FLASH, 8 MBIT, SPI, SOIC-8</t>
  </si>
  <si>
    <t>IC, LDO REG, ADJ, 3A, 5-DDPAK</t>
  </si>
  <si>
    <t>IC, LDO REG, LOW NOISE, ADJ, 8-SOIC</t>
  </si>
  <si>
    <t>AVX CORPORATION</t>
  </si>
  <si>
    <t>MURATA</t>
  </si>
  <si>
    <t>KEMET</t>
  </si>
  <si>
    <t>MOLEX</t>
  </si>
  <si>
    <t>LEMO</t>
  </si>
  <si>
    <t>VISHAY DALE</t>
  </si>
  <si>
    <t>KEYSTONE</t>
  </si>
  <si>
    <t>TEXAS INSTRUMENTS</t>
  </si>
  <si>
    <t>LINEAR TECHNOLOGY</t>
  </si>
  <si>
    <t>XILINX</t>
  </si>
  <si>
    <t>ATMEL</t>
  </si>
  <si>
    <t>CTS ELECTRONIC COMPONENTS</t>
  </si>
  <si>
    <t>4020024</t>
  </si>
  <si>
    <t>COST</t>
  </si>
  <si>
    <t>STOCK</t>
  </si>
  <si>
    <t>TOTAL</t>
  </si>
  <si>
    <t>MOUSER</t>
  </si>
  <si>
    <t>Y</t>
  </si>
  <si>
    <t>DIGI-KEY</t>
  </si>
  <si>
    <t>MOUSER/DIGI-KEY</t>
  </si>
  <si>
    <t>LINEAR</t>
  </si>
  <si>
    <t>N</t>
  </si>
  <si>
    <t>TOTAL:</t>
  </si>
  <si>
    <t>4020025</t>
  </si>
  <si>
    <t>SIERRA CIRCUITS</t>
  </si>
  <si>
    <t xml:space="preserve">         </t>
  </si>
  <si>
    <t>LTC2636IMS-HMI10#PBF</t>
  </si>
  <si>
    <t>IC, DAC, 10-BIT, OCTAL, 16-SOP</t>
  </si>
  <si>
    <t>IC, VIRTEX-6 FPGA, 128K, 784-FFBGA</t>
  </si>
  <si>
    <t>SN74GTLPH16912GR</t>
  </si>
  <si>
    <t>IC, TRANCEIVER, 18-BIT, TSSOP-56</t>
  </si>
  <si>
    <t xml:space="preserve">XC6VLX130T-2FF1156C </t>
  </si>
  <si>
    <t>OSCILLATOR, 2.5V, 156.25MHZ, SMT</t>
  </si>
  <si>
    <t>SWITCHING POWER SUPPLY</t>
  </si>
  <si>
    <t>TOTAL X2</t>
  </si>
  <si>
    <t>AFBR-57R5AEZ</t>
  </si>
  <si>
    <t>MODULE, SFP, FIBER, 850NM</t>
  </si>
  <si>
    <t>1658629-1</t>
  </si>
  <si>
    <t>CONNECTOR, SFP CAGE, 2X4</t>
  </si>
  <si>
    <t>AVAGO</t>
  </si>
  <si>
    <t>TE CONNECTIVITY</t>
  </si>
  <si>
    <t>AVNET</t>
  </si>
  <si>
    <t>CDCLVD1213RGTT</t>
  </si>
  <si>
    <t>IC, CLOCK BUFFER, LVDS 1:4, QFN-16</t>
  </si>
  <si>
    <t>U77-A1114-100T</t>
  </si>
  <si>
    <t>CAGE, SFP SINGLE, SOLDER</t>
  </si>
  <si>
    <t>AMPHENOL</t>
  </si>
  <si>
    <t>1367073-1</t>
  </si>
  <si>
    <t>CONNECTOR, SFP, RECEPTACLE</t>
  </si>
  <si>
    <t>PRINTED WIRING BOARD, CONCENTRATOR FEE</t>
  </si>
  <si>
    <t>ASSEMBLY, CONCENTRATOR FEE</t>
  </si>
  <si>
    <t>ASSEMBLY NRE, CONCENTRATOR FEE</t>
  </si>
  <si>
    <t>CONNECTOR, DIN, 96 POS, RIGHT ANGLE</t>
  </si>
  <si>
    <t>Task</t>
  </si>
  <si>
    <t>Hours</t>
  </si>
  <si>
    <t>Note</t>
  </si>
  <si>
    <t>Identify Components</t>
  </si>
  <si>
    <t>Schematic Diagram</t>
  </si>
  <si>
    <t>Create Components</t>
  </si>
  <si>
    <t>Printed Board Layout</t>
  </si>
  <si>
    <t>Drawings/Documenation</t>
  </si>
  <si>
    <t>Includes time to search for and test components. The clock distribution will be complicated by the large number of Gigabit transceivers.</t>
  </si>
  <si>
    <t>The FPGA package contains a large number of pins. A ganged SFP cage is a complicated part.</t>
  </si>
  <si>
    <t>There will be quite a few critical signals (transceiver) that will require careful routing thereby placing constraints on component position an layout.</t>
  </si>
  <si>
    <t>Total (Weeks):</t>
  </si>
  <si>
    <t>* This board will require a tight flatness requirement and controlled impedance.</t>
  </si>
  <si>
    <t>Endcap Firmware</t>
  </si>
  <si>
    <t>Barrel Firmware</t>
  </si>
  <si>
    <t>Total (Weeks)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</si>
</sst>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0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vertical="top" wrapText="1"/>
    </xf>
    <xf numFmtId="1" fontId="0" fillId="0" borderId="8" xfId="0" applyNumberForma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1" xfId="0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/>
    <xf numFmtId="49" fontId="0" fillId="0" borderId="10" xfId="0" applyNumberFormat="1" applyFont="1" applyFill="1" applyBorder="1" applyAlignment="1">
      <alignment vertical="top" wrapText="1"/>
    </xf>
    <xf numFmtId="49" fontId="0" fillId="0" borderId="9" xfId="0" applyNumberFormat="1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164" fontId="2" fillId="0" borderId="0" xfId="0" applyNumberFormat="1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top" wrapText="1"/>
    </xf>
    <xf numFmtId="164" fontId="0" fillId="0" borderId="0" xfId="0" applyNumberFormat="1"/>
    <xf numFmtId="165" fontId="2" fillId="0" borderId="0" xfId="0" applyNumberFormat="1" applyFont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49" fontId="3" fillId="0" borderId="0" xfId="0" applyNumberFormat="1" applyFont="1" applyAlignment="1">
      <alignment horizontal="right" vertical="top" wrapText="1"/>
    </xf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top"/>
    </xf>
    <xf numFmtId="0" fontId="0" fillId="0" borderId="1" xfId="0" applyFont="1" applyBorder="1" applyAlignment="1">
      <alignment vertical="top"/>
    </xf>
    <xf numFmtId="49" fontId="0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6"/>
  <sheetViews>
    <sheetView tabSelected="1" zoomScaleNormal="100" workbookViewId="0">
      <pane ySplit="870" topLeftCell="A19" activePane="bottomLeft"/>
      <selection activeCell="N2" sqref="N2"/>
      <selection pane="bottomLeft" activeCell="M8" sqref="M8"/>
    </sheetView>
  </sheetViews>
  <sheetFormatPr defaultRowHeight="15"/>
  <cols>
    <col min="1" max="1" width="7.140625" style="4" customWidth="1"/>
    <col min="2" max="2" width="4" style="1" customWidth="1"/>
    <col min="3" max="3" width="4.140625" style="1" customWidth="1"/>
    <col min="4" max="4" width="4" style="1" customWidth="1"/>
    <col min="5" max="5" width="22.28515625" style="1" bestFit="1" customWidth="1"/>
    <col min="6" max="6" width="29" style="1" customWidth="1"/>
    <col min="7" max="7" width="23.85546875" style="1" customWidth="1"/>
    <col min="8" max="8" width="22.7109375" style="1" customWidth="1"/>
    <col min="9" max="9" width="11.140625" style="29" bestFit="1" customWidth="1"/>
    <col min="10" max="10" width="9.5703125" style="24" bestFit="1" customWidth="1"/>
    <col min="11" max="11" width="10.42578125" style="27" customWidth="1"/>
    <col min="12" max="12" width="9.140625" style="32"/>
  </cols>
  <sheetData>
    <row r="1" spans="1:19" ht="15" customHeight="1">
      <c r="A1" s="47" t="s">
        <v>0</v>
      </c>
      <c r="B1" s="49" t="s">
        <v>1</v>
      </c>
      <c r="C1" s="49"/>
      <c r="D1" s="50"/>
      <c r="E1" s="47" t="s">
        <v>3</v>
      </c>
      <c r="F1" s="47" t="s">
        <v>4</v>
      </c>
      <c r="G1" s="50" t="s">
        <v>5</v>
      </c>
      <c r="H1" s="47" t="s">
        <v>2</v>
      </c>
      <c r="I1" s="28" t="s">
        <v>57</v>
      </c>
      <c r="J1" s="21" t="s">
        <v>1</v>
      </c>
      <c r="K1" s="25" t="s">
        <v>59</v>
      </c>
      <c r="L1" s="17" t="s">
        <v>58</v>
      </c>
      <c r="M1" s="5"/>
      <c r="N1" s="5"/>
      <c r="O1" s="5"/>
      <c r="P1" s="5"/>
      <c r="Q1" s="5"/>
      <c r="R1" s="5"/>
      <c r="S1" s="5"/>
    </row>
    <row r="2" spans="1:19">
      <c r="A2" s="48"/>
      <c r="B2" s="3"/>
      <c r="C2" s="2"/>
      <c r="D2" s="2"/>
      <c r="E2" s="48"/>
      <c r="F2" s="48"/>
      <c r="G2" s="51"/>
      <c r="H2" s="48"/>
      <c r="I2" s="28"/>
      <c r="J2" s="22"/>
      <c r="K2" s="26"/>
      <c r="L2" s="30"/>
      <c r="M2" s="5"/>
      <c r="N2" s="5"/>
      <c r="O2" s="5"/>
      <c r="P2" s="5"/>
      <c r="Q2" s="5"/>
      <c r="R2" s="5"/>
      <c r="S2" s="5"/>
    </row>
    <row r="3" spans="1:19" s="13" customFormat="1" ht="30">
      <c r="A3" s="6">
        <v>1</v>
      </c>
      <c r="B3" s="8">
        <v>50</v>
      </c>
      <c r="C3" s="9"/>
      <c r="D3" s="10"/>
      <c r="E3" s="16" t="s">
        <v>8</v>
      </c>
      <c r="F3" s="7" t="s">
        <v>26</v>
      </c>
      <c r="G3" s="7" t="s">
        <v>44</v>
      </c>
      <c r="H3" s="11" t="s">
        <v>63</v>
      </c>
      <c r="I3" s="20">
        <v>0.13200000000000001</v>
      </c>
      <c r="J3" s="23">
        <f>CEILING(1.1*B3,1)</f>
        <v>55</v>
      </c>
      <c r="K3" s="19">
        <f>I3*J3</f>
        <v>7.2600000000000007</v>
      </c>
      <c r="L3" s="18" t="s">
        <v>61</v>
      </c>
      <c r="M3" s="12"/>
      <c r="N3" s="12"/>
      <c r="O3" s="12"/>
      <c r="P3" s="12"/>
      <c r="Q3" s="12"/>
      <c r="R3" s="12"/>
      <c r="S3" s="12"/>
    </row>
    <row r="4" spans="1:19" s="13" customFormat="1" ht="30">
      <c r="A4" s="6">
        <v>2</v>
      </c>
      <c r="B4" s="8">
        <v>96</v>
      </c>
      <c r="C4" s="9"/>
      <c r="D4" s="10"/>
      <c r="E4" s="16" t="s">
        <v>9</v>
      </c>
      <c r="F4" s="7" t="s">
        <v>27</v>
      </c>
      <c r="G4" s="7" t="s">
        <v>45</v>
      </c>
      <c r="H4" s="11" t="s">
        <v>60</v>
      </c>
      <c r="I4" s="20">
        <v>0.121</v>
      </c>
      <c r="J4" s="23">
        <f t="shared" ref="J4:J31" si="0">CEILING(1.1*B4,1)</f>
        <v>106</v>
      </c>
      <c r="K4" s="19">
        <f t="shared" ref="K4:K33" si="1">I4*J4</f>
        <v>12.826000000000001</v>
      </c>
      <c r="L4" s="18" t="s">
        <v>61</v>
      </c>
      <c r="M4" s="12"/>
      <c r="N4" s="12"/>
      <c r="O4" s="12"/>
      <c r="P4" s="12"/>
      <c r="Q4" s="12"/>
      <c r="R4" s="12"/>
      <c r="S4" s="12"/>
    </row>
    <row r="5" spans="1:19" s="13" customFormat="1" ht="30">
      <c r="A5" s="6">
        <v>3</v>
      </c>
      <c r="B5" s="8">
        <v>2</v>
      </c>
      <c r="C5" s="9"/>
      <c r="D5" s="10"/>
      <c r="E5" s="16" t="s">
        <v>10</v>
      </c>
      <c r="F5" s="7" t="s">
        <v>28</v>
      </c>
      <c r="G5" s="7" t="s">
        <v>44</v>
      </c>
      <c r="H5" s="11" t="s">
        <v>60</v>
      </c>
      <c r="I5" s="20">
        <v>1.35</v>
      </c>
      <c r="J5" s="23">
        <f t="shared" si="0"/>
        <v>3</v>
      </c>
      <c r="K5" s="19">
        <f t="shared" si="1"/>
        <v>4.0500000000000007</v>
      </c>
      <c r="L5" s="18" t="s">
        <v>61</v>
      </c>
      <c r="M5" s="12"/>
      <c r="N5" s="12"/>
      <c r="O5" s="12"/>
      <c r="P5" s="12"/>
      <c r="Q5" s="12"/>
      <c r="R5" s="12"/>
      <c r="S5" s="12"/>
    </row>
    <row r="6" spans="1:19" s="13" customFormat="1" ht="30">
      <c r="A6" s="6">
        <v>4</v>
      </c>
      <c r="B6" s="8">
        <v>7</v>
      </c>
      <c r="C6" s="9"/>
      <c r="D6" s="10"/>
      <c r="E6" s="16" t="s">
        <v>11</v>
      </c>
      <c r="F6" s="7" t="s">
        <v>29</v>
      </c>
      <c r="G6" s="7" t="s">
        <v>46</v>
      </c>
      <c r="H6" s="11" t="s">
        <v>60</v>
      </c>
      <c r="I6" s="20">
        <v>0.39</v>
      </c>
      <c r="J6" s="23">
        <f t="shared" si="0"/>
        <v>8</v>
      </c>
      <c r="K6" s="19">
        <f t="shared" si="1"/>
        <v>3.12</v>
      </c>
      <c r="L6" s="18" t="s">
        <v>61</v>
      </c>
      <c r="M6" s="12"/>
      <c r="N6" s="12"/>
      <c r="O6" s="12"/>
      <c r="P6" s="12"/>
      <c r="Q6" s="12"/>
      <c r="R6" s="12"/>
      <c r="S6" s="12"/>
    </row>
    <row r="7" spans="1:19" s="13" customFormat="1" ht="30">
      <c r="A7" s="6">
        <v>5</v>
      </c>
      <c r="B7" s="8">
        <v>50</v>
      </c>
      <c r="C7" s="9"/>
      <c r="D7" s="10"/>
      <c r="E7" s="16" t="s">
        <v>12</v>
      </c>
      <c r="F7" s="7" t="s">
        <v>30</v>
      </c>
      <c r="G7" s="7" t="s">
        <v>45</v>
      </c>
      <c r="H7" s="33" t="s">
        <v>62</v>
      </c>
      <c r="I7" s="20">
        <v>0.36499999999999999</v>
      </c>
      <c r="J7" s="23">
        <f t="shared" si="0"/>
        <v>55</v>
      </c>
      <c r="K7" s="19">
        <f t="shared" si="1"/>
        <v>20.074999999999999</v>
      </c>
      <c r="L7" s="18" t="s">
        <v>61</v>
      </c>
      <c r="M7" s="12"/>
      <c r="N7" s="12"/>
      <c r="O7" s="12"/>
      <c r="P7" s="12"/>
      <c r="Q7" s="12"/>
      <c r="R7" s="12"/>
      <c r="S7" s="12"/>
    </row>
    <row r="8" spans="1:19" s="13" customFormat="1" ht="30">
      <c r="A8" s="6">
        <v>6</v>
      </c>
      <c r="B8" s="8">
        <v>10</v>
      </c>
      <c r="C8" s="14"/>
      <c r="D8" s="15"/>
      <c r="E8" s="16" t="s">
        <v>13</v>
      </c>
      <c r="F8" s="7" t="s">
        <v>31</v>
      </c>
      <c r="G8" s="7" t="s">
        <v>44</v>
      </c>
      <c r="H8" s="7" t="s">
        <v>62</v>
      </c>
      <c r="I8" s="20">
        <v>1.01</v>
      </c>
      <c r="J8" s="23">
        <f t="shared" si="0"/>
        <v>11</v>
      </c>
      <c r="K8" s="19">
        <f t="shared" si="1"/>
        <v>11.11</v>
      </c>
      <c r="L8" s="18" t="s">
        <v>61</v>
      </c>
    </row>
    <row r="9" spans="1:19" s="13" customFormat="1" ht="30">
      <c r="A9" s="6">
        <v>14</v>
      </c>
      <c r="B9" s="8">
        <v>1</v>
      </c>
      <c r="C9" s="9"/>
      <c r="D9" s="10"/>
      <c r="E9" s="16" t="s">
        <v>14</v>
      </c>
      <c r="F9" s="7" t="s">
        <v>32</v>
      </c>
      <c r="G9" s="7" t="s">
        <v>47</v>
      </c>
      <c r="H9" s="33" t="s">
        <v>60</v>
      </c>
      <c r="I9" s="20">
        <v>1.95</v>
      </c>
      <c r="J9" s="23">
        <f t="shared" si="0"/>
        <v>2</v>
      </c>
      <c r="K9" s="19">
        <f t="shared" si="1"/>
        <v>3.9</v>
      </c>
      <c r="L9" s="18" t="s">
        <v>61</v>
      </c>
      <c r="M9" s="12"/>
      <c r="N9" s="12"/>
      <c r="O9" s="12"/>
      <c r="P9" s="12"/>
      <c r="Q9" s="12"/>
      <c r="R9" s="12"/>
      <c r="S9" s="12"/>
    </row>
    <row r="10" spans="1:19" s="13" customFormat="1" ht="30">
      <c r="A10" s="6">
        <v>15</v>
      </c>
      <c r="B10" s="8">
        <v>3</v>
      </c>
      <c r="C10" s="9"/>
      <c r="D10" s="10"/>
      <c r="E10" s="16" t="s">
        <v>15</v>
      </c>
      <c r="F10" s="7" t="s">
        <v>33</v>
      </c>
      <c r="G10" s="7" t="s">
        <v>47</v>
      </c>
      <c r="H10" s="33" t="s">
        <v>60</v>
      </c>
      <c r="I10" s="20">
        <v>0.74</v>
      </c>
      <c r="J10" s="23">
        <f t="shared" si="0"/>
        <v>4</v>
      </c>
      <c r="K10" s="19">
        <f t="shared" si="1"/>
        <v>2.96</v>
      </c>
      <c r="L10" s="18" t="s">
        <v>61</v>
      </c>
      <c r="M10" s="12"/>
      <c r="N10" s="12"/>
      <c r="O10" s="12"/>
      <c r="P10" s="12"/>
      <c r="Q10" s="12"/>
      <c r="R10" s="12"/>
      <c r="S10" s="12"/>
    </row>
    <row r="11" spans="1:19" s="13" customFormat="1" ht="30">
      <c r="A11" s="6">
        <v>16</v>
      </c>
      <c r="B11" s="8">
        <v>2</v>
      </c>
      <c r="C11" s="14"/>
      <c r="D11" s="15"/>
      <c r="E11" s="16" t="s">
        <v>16</v>
      </c>
      <c r="F11" s="7" t="s">
        <v>34</v>
      </c>
      <c r="G11" s="7" t="s">
        <v>48</v>
      </c>
      <c r="H11" s="7" t="s">
        <v>60</v>
      </c>
      <c r="I11" s="20">
        <v>17.04</v>
      </c>
      <c r="J11" s="23">
        <f t="shared" si="0"/>
        <v>3</v>
      </c>
      <c r="K11" s="19">
        <f t="shared" si="1"/>
        <v>51.12</v>
      </c>
      <c r="L11" s="18" t="s">
        <v>61</v>
      </c>
    </row>
    <row r="12" spans="1:19" s="13" customFormat="1" ht="30">
      <c r="A12" s="6">
        <v>17</v>
      </c>
      <c r="B12" s="8">
        <v>1</v>
      </c>
      <c r="C12" s="9"/>
      <c r="D12" s="10"/>
      <c r="E12" s="16" t="s">
        <v>17</v>
      </c>
      <c r="F12" s="7" t="s">
        <v>35</v>
      </c>
      <c r="G12" s="7" t="s">
        <v>47</v>
      </c>
      <c r="H12" s="33" t="s">
        <v>60</v>
      </c>
      <c r="I12" s="20">
        <v>1.05</v>
      </c>
      <c r="J12" s="23">
        <f t="shared" si="0"/>
        <v>2</v>
      </c>
      <c r="K12" s="19">
        <f t="shared" si="1"/>
        <v>2.1</v>
      </c>
      <c r="L12" s="18" t="s">
        <v>61</v>
      </c>
      <c r="M12" s="12"/>
      <c r="N12" s="12"/>
      <c r="O12" s="12"/>
      <c r="P12" s="12"/>
      <c r="Q12" s="12"/>
      <c r="R12" s="12"/>
      <c r="S12" s="12"/>
    </row>
    <row r="13" spans="1:19" s="13" customFormat="1" ht="30">
      <c r="A13" s="6">
        <v>18</v>
      </c>
      <c r="B13" s="8">
        <v>1</v>
      </c>
      <c r="C13" s="9"/>
      <c r="D13" s="10"/>
      <c r="E13" s="16" t="s">
        <v>18</v>
      </c>
      <c r="F13" s="7" t="s">
        <v>96</v>
      </c>
      <c r="G13" s="7" t="s">
        <v>84</v>
      </c>
      <c r="H13" s="33" t="s">
        <v>62</v>
      </c>
      <c r="I13" s="20">
        <v>6</v>
      </c>
      <c r="J13" s="23">
        <f t="shared" si="0"/>
        <v>2</v>
      </c>
      <c r="K13" s="19">
        <f t="shared" si="1"/>
        <v>12</v>
      </c>
      <c r="L13" s="18" t="s">
        <v>61</v>
      </c>
      <c r="M13" s="12"/>
      <c r="N13" s="12"/>
      <c r="O13" s="12"/>
      <c r="P13" s="12"/>
      <c r="Q13" s="12"/>
      <c r="R13" s="12"/>
      <c r="S13" s="12"/>
    </row>
    <row r="14" spans="1:19" s="13" customFormat="1" ht="30">
      <c r="A14" s="6">
        <v>20</v>
      </c>
      <c r="B14" s="8">
        <v>200</v>
      </c>
      <c r="C14" s="9"/>
      <c r="D14" s="10"/>
      <c r="E14" s="16" t="s">
        <v>19</v>
      </c>
      <c r="F14" s="7" t="s">
        <v>36</v>
      </c>
      <c r="G14" s="7" t="s">
        <v>49</v>
      </c>
      <c r="H14" s="33" t="s">
        <v>60</v>
      </c>
      <c r="I14" s="20">
        <v>5.6000000000000001E-2</v>
      </c>
      <c r="J14" s="23">
        <f t="shared" si="0"/>
        <v>220</v>
      </c>
      <c r="K14" s="19">
        <f t="shared" si="1"/>
        <v>12.32</v>
      </c>
      <c r="L14" s="18" t="s">
        <v>61</v>
      </c>
      <c r="M14" s="12"/>
      <c r="N14" s="12"/>
      <c r="O14" s="12"/>
      <c r="P14" s="12"/>
      <c r="Q14" s="12"/>
      <c r="R14" s="12"/>
      <c r="S14" s="12"/>
    </row>
    <row r="15" spans="1:19" s="13" customFormat="1">
      <c r="A15" s="6">
        <v>33</v>
      </c>
      <c r="B15" s="8">
        <v>5</v>
      </c>
      <c r="C15" s="9"/>
      <c r="D15" s="10"/>
      <c r="E15" s="34">
        <v>5015</v>
      </c>
      <c r="F15" s="7" t="s">
        <v>37</v>
      </c>
      <c r="G15" s="7" t="s">
        <v>50</v>
      </c>
      <c r="H15" s="33" t="s">
        <v>60</v>
      </c>
      <c r="I15" s="20">
        <v>0.62</v>
      </c>
      <c r="J15" s="23">
        <f t="shared" si="0"/>
        <v>6</v>
      </c>
      <c r="K15" s="19">
        <f t="shared" si="1"/>
        <v>3.7199999999999998</v>
      </c>
      <c r="L15" s="18" t="s">
        <v>61</v>
      </c>
      <c r="M15" s="12"/>
      <c r="N15" s="12"/>
      <c r="O15" s="12"/>
      <c r="P15" s="12"/>
      <c r="Q15" s="12"/>
      <c r="R15" s="12"/>
      <c r="S15" s="12"/>
    </row>
    <row r="16" spans="1:19" s="13" customFormat="1" ht="30">
      <c r="A16" s="6">
        <v>35</v>
      </c>
      <c r="B16" s="8">
        <v>10</v>
      </c>
      <c r="C16" s="9"/>
      <c r="D16" s="10"/>
      <c r="E16" s="16" t="s">
        <v>20</v>
      </c>
      <c r="F16" s="7" t="s">
        <v>38</v>
      </c>
      <c r="G16" s="7" t="s">
        <v>51</v>
      </c>
      <c r="H16" s="33" t="s">
        <v>60</v>
      </c>
      <c r="I16" s="20">
        <v>0.31</v>
      </c>
      <c r="J16" s="23">
        <f t="shared" si="0"/>
        <v>11</v>
      </c>
      <c r="K16" s="19">
        <f t="shared" si="1"/>
        <v>3.41</v>
      </c>
      <c r="L16" s="18" t="s">
        <v>61</v>
      </c>
      <c r="M16" s="12"/>
      <c r="N16" s="12"/>
      <c r="O16" s="12"/>
      <c r="P16" s="12"/>
      <c r="Q16" s="12"/>
      <c r="R16" s="12"/>
      <c r="S16" s="12"/>
    </row>
    <row r="17" spans="1:19" s="13" customFormat="1">
      <c r="A17" s="6">
        <v>36</v>
      </c>
      <c r="B17" s="8">
        <v>6</v>
      </c>
      <c r="C17" s="14"/>
      <c r="D17" s="15"/>
      <c r="E17" s="43" t="s">
        <v>70</v>
      </c>
      <c r="F17" s="44" t="s">
        <v>71</v>
      </c>
      <c r="G17" s="7" t="s">
        <v>52</v>
      </c>
      <c r="H17" s="7" t="s">
        <v>64</v>
      </c>
      <c r="I17" s="20">
        <v>7.07</v>
      </c>
      <c r="J17" s="23">
        <f t="shared" si="0"/>
        <v>7</v>
      </c>
      <c r="K17" s="19">
        <f t="shared" si="1"/>
        <v>49.49</v>
      </c>
      <c r="L17" s="31" t="s">
        <v>65</v>
      </c>
    </row>
    <row r="18" spans="1:19" s="13" customFormat="1" ht="30">
      <c r="A18" s="6">
        <v>37</v>
      </c>
      <c r="B18" s="8">
        <v>4</v>
      </c>
      <c r="C18" s="9"/>
      <c r="D18" s="10"/>
      <c r="E18" s="16" t="s">
        <v>21</v>
      </c>
      <c r="F18" s="7" t="s">
        <v>39</v>
      </c>
      <c r="G18" s="7" t="s">
        <v>51</v>
      </c>
      <c r="H18" s="33" t="s">
        <v>60</v>
      </c>
      <c r="I18" s="20">
        <v>1.27</v>
      </c>
      <c r="J18" s="23">
        <f t="shared" si="0"/>
        <v>5</v>
      </c>
      <c r="K18" s="19">
        <f t="shared" si="1"/>
        <v>6.35</v>
      </c>
      <c r="L18" s="18" t="s">
        <v>61</v>
      </c>
      <c r="M18" s="45"/>
      <c r="N18" s="12"/>
      <c r="O18" s="12"/>
      <c r="P18" s="12"/>
      <c r="Q18" s="12"/>
      <c r="R18" s="12"/>
      <c r="S18" s="12"/>
    </row>
    <row r="19" spans="1:19" s="13" customFormat="1" ht="30">
      <c r="A19" s="6">
        <v>39</v>
      </c>
      <c r="B19" s="8">
        <v>1</v>
      </c>
      <c r="C19" s="9"/>
      <c r="D19" s="10"/>
      <c r="E19" s="16" t="s">
        <v>75</v>
      </c>
      <c r="F19" s="7" t="s">
        <v>72</v>
      </c>
      <c r="G19" s="7" t="s">
        <v>53</v>
      </c>
      <c r="H19" s="33" t="s">
        <v>85</v>
      </c>
      <c r="I19" s="20">
        <v>1267.5</v>
      </c>
      <c r="J19" s="23">
        <f t="shared" si="0"/>
        <v>2</v>
      </c>
      <c r="K19" s="19">
        <f t="shared" si="1"/>
        <v>2535</v>
      </c>
      <c r="L19" s="18" t="s">
        <v>61</v>
      </c>
      <c r="M19" s="12"/>
      <c r="N19" s="12"/>
      <c r="O19" s="12"/>
      <c r="P19" s="12"/>
      <c r="Q19" s="12"/>
      <c r="R19" s="12"/>
      <c r="S19" s="12"/>
    </row>
    <row r="20" spans="1:19" s="13" customFormat="1" ht="30">
      <c r="A20" s="6">
        <v>40</v>
      </c>
      <c r="B20" s="8">
        <v>3</v>
      </c>
      <c r="C20" s="9"/>
      <c r="D20" s="10"/>
      <c r="E20" s="16" t="s">
        <v>22</v>
      </c>
      <c r="F20" s="7" t="s">
        <v>40</v>
      </c>
      <c r="G20" s="7" t="s">
        <v>51</v>
      </c>
      <c r="H20" s="33" t="s">
        <v>60</v>
      </c>
      <c r="I20" s="20">
        <v>0.72</v>
      </c>
      <c r="J20" s="23">
        <f t="shared" si="0"/>
        <v>4</v>
      </c>
      <c r="K20" s="19">
        <f t="shared" si="1"/>
        <v>2.88</v>
      </c>
      <c r="L20" s="18" t="s">
        <v>61</v>
      </c>
      <c r="M20" s="12"/>
      <c r="N20" s="12"/>
      <c r="O20" s="12"/>
      <c r="P20" s="12"/>
      <c r="Q20" s="12"/>
      <c r="R20" s="12"/>
      <c r="S20" s="12"/>
    </row>
    <row r="21" spans="1:19" s="13" customFormat="1" ht="30">
      <c r="A21" s="6">
        <v>41</v>
      </c>
      <c r="B21" s="8">
        <v>5</v>
      </c>
      <c r="C21" s="14"/>
      <c r="D21" s="15"/>
      <c r="E21" s="16" t="s">
        <v>73</v>
      </c>
      <c r="F21" s="7" t="s">
        <v>74</v>
      </c>
      <c r="G21" s="7" t="s">
        <v>51</v>
      </c>
      <c r="H21" s="7" t="s">
        <v>62</v>
      </c>
      <c r="I21" s="20">
        <v>9.2799999999999994</v>
      </c>
      <c r="J21" s="23">
        <f t="shared" si="0"/>
        <v>6</v>
      </c>
      <c r="K21" s="19">
        <f t="shared" si="1"/>
        <v>55.679999999999993</v>
      </c>
      <c r="L21" s="18" t="s">
        <v>61</v>
      </c>
    </row>
    <row r="22" spans="1:19" s="13" customFormat="1" ht="30">
      <c r="A22" s="6"/>
      <c r="B22" s="8">
        <v>1</v>
      </c>
      <c r="C22" s="14"/>
      <c r="D22" s="15"/>
      <c r="E22" s="16" t="s">
        <v>86</v>
      </c>
      <c r="F22" s="7" t="s">
        <v>87</v>
      </c>
      <c r="G22" s="7" t="s">
        <v>51</v>
      </c>
      <c r="H22" s="7" t="s">
        <v>62</v>
      </c>
      <c r="I22" s="20">
        <v>12.19</v>
      </c>
      <c r="J22" s="23">
        <f t="shared" si="0"/>
        <v>2</v>
      </c>
      <c r="K22" s="19">
        <f t="shared" si="1"/>
        <v>24.38</v>
      </c>
      <c r="L22" s="18" t="s">
        <v>61</v>
      </c>
    </row>
    <row r="23" spans="1:19" s="13" customFormat="1" ht="30">
      <c r="A23" s="6">
        <v>42</v>
      </c>
      <c r="B23" s="8">
        <v>1</v>
      </c>
      <c r="C23" s="9"/>
      <c r="D23" s="10"/>
      <c r="E23" s="16" t="s">
        <v>23</v>
      </c>
      <c r="F23" s="7" t="s">
        <v>41</v>
      </c>
      <c r="G23" s="7" t="s">
        <v>54</v>
      </c>
      <c r="H23" s="33" t="s">
        <v>60</v>
      </c>
      <c r="I23" s="20">
        <v>1.23</v>
      </c>
      <c r="J23" s="23">
        <f t="shared" si="0"/>
        <v>2</v>
      </c>
      <c r="K23" s="19">
        <f t="shared" si="1"/>
        <v>2.46</v>
      </c>
      <c r="L23" s="18" t="s">
        <v>61</v>
      </c>
      <c r="M23" s="12"/>
      <c r="N23" s="12"/>
      <c r="O23" s="12"/>
      <c r="P23" s="12"/>
      <c r="Q23" s="12"/>
      <c r="R23" s="12"/>
      <c r="S23" s="12"/>
    </row>
    <row r="24" spans="1:19" s="13" customFormat="1" ht="30">
      <c r="A24" s="6">
        <v>45</v>
      </c>
      <c r="B24" s="8">
        <v>1</v>
      </c>
      <c r="C24" s="9"/>
      <c r="D24" s="10"/>
      <c r="E24" s="16"/>
      <c r="F24" s="7" t="s">
        <v>76</v>
      </c>
      <c r="G24" s="7" t="s">
        <v>55</v>
      </c>
      <c r="H24" s="33" t="s">
        <v>62</v>
      </c>
      <c r="I24" s="20">
        <v>40</v>
      </c>
      <c r="J24" s="23">
        <f t="shared" si="0"/>
        <v>2</v>
      </c>
      <c r="K24" s="19">
        <f t="shared" si="1"/>
        <v>80</v>
      </c>
      <c r="L24" s="18" t="s">
        <v>61</v>
      </c>
      <c r="M24" s="12"/>
      <c r="N24" s="12"/>
      <c r="O24" s="12"/>
      <c r="P24" s="12"/>
      <c r="Q24" s="12"/>
      <c r="R24" s="12"/>
      <c r="S24" s="12"/>
    </row>
    <row r="25" spans="1:19" s="13" customFormat="1">
      <c r="A25" s="6">
        <v>46</v>
      </c>
      <c r="B25" s="8">
        <v>2</v>
      </c>
      <c r="C25" s="14"/>
      <c r="D25" s="15"/>
      <c r="E25" s="16" t="s">
        <v>24</v>
      </c>
      <c r="F25" s="7" t="s">
        <v>42</v>
      </c>
      <c r="G25" s="7" t="s">
        <v>52</v>
      </c>
      <c r="H25" s="7" t="s">
        <v>62</v>
      </c>
      <c r="I25" s="20">
        <v>7.38</v>
      </c>
      <c r="J25" s="23">
        <f t="shared" si="0"/>
        <v>3</v>
      </c>
      <c r="K25" s="19">
        <f t="shared" si="1"/>
        <v>22.14</v>
      </c>
      <c r="L25" s="18" t="s">
        <v>61</v>
      </c>
    </row>
    <row r="26" spans="1:19" s="13" customFormat="1" ht="30">
      <c r="A26" s="6">
        <v>47</v>
      </c>
      <c r="B26" s="8">
        <v>1</v>
      </c>
      <c r="C26" s="9"/>
      <c r="D26" s="10"/>
      <c r="E26" s="16" t="s">
        <v>25</v>
      </c>
      <c r="F26" s="7" t="s">
        <v>43</v>
      </c>
      <c r="G26" s="7" t="s">
        <v>52</v>
      </c>
      <c r="H26" s="33" t="s">
        <v>62</v>
      </c>
      <c r="I26" s="20">
        <v>4.13</v>
      </c>
      <c r="J26" s="23">
        <f t="shared" si="0"/>
        <v>2</v>
      </c>
      <c r="K26" s="19">
        <f t="shared" si="1"/>
        <v>8.26</v>
      </c>
      <c r="L26" s="18" t="s">
        <v>61</v>
      </c>
      <c r="M26" s="12"/>
      <c r="N26" s="12"/>
      <c r="O26" s="12"/>
      <c r="P26" s="12"/>
      <c r="Q26" s="12"/>
      <c r="R26" s="12"/>
      <c r="S26" s="12"/>
    </row>
    <row r="27" spans="1:19" s="13" customFormat="1">
      <c r="A27" s="6"/>
      <c r="B27" s="8">
        <v>2</v>
      </c>
      <c r="C27" s="9"/>
      <c r="D27" s="10"/>
      <c r="E27" s="16" t="s">
        <v>88</v>
      </c>
      <c r="F27" s="7" t="s">
        <v>89</v>
      </c>
      <c r="G27" s="7" t="s">
        <v>90</v>
      </c>
      <c r="H27" s="33" t="s">
        <v>62</v>
      </c>
      <c r="I27" s="20">
        <v>2.0299999999999998</v>
      </c>
      <c r="J27" s="23">
        <f t="shared" si="0"/>
        <v>3</v>
      </c>
      <c r="K27" s="19">
        <f t="shared" si="1"/>
        <v>6.09</v>
      </c>
      <c r="L27" s="18" t="s">
        <v>61</v>
      </c>
      <c r="M27" s="12"/>
      <c r="N27" s="12"/>
      <c r="O27" s="12"/>
      <c r="P27" s="12"/>
      <c r="Q27" s="12"/>
      <c r="R27" s="12"/>
      <c r="S27" s="12"/>
    </row>
    <row r="28" spans="1:19" s="13" customFormat="1">
      <c r="A28" s="6"/>
      <c r="B28" s="8">
        <v>2</v>
      </c>
      <c r="C28" s="9"/>
      <c r="D28" s="10"/>
      <c r="E28" s="16" t="s">
        <v>91</v>
      </c>
      <c r="F28" s="7" t="s">
        <v>92</v>
      </c>
      <c r="G28" s="7" t="s">
        <v>84</v>
      </c>
      <c r="H28" s="33" t="s">
        <v>62</v>
      </c>
      <c r="I28" s="20">
        <v>3.24</v>
      </c>
      <c r="J28" s="23">
        <f t="shared" si="0"/>
        <v>3</v>
      </c>
      <c r="K28" s="19">
        <f t="shared" si="1"/>
        <v>9.7200000000000006</v>
      </c>
      <c r="L28" s="18" t="s">
        <v>61</v>
      </c>
      <c r="M28" s="12"/>
      <c r="N28" s="12"/>
      <c r="O28" s="12"/>
      <c r="P28" s="12"/>
      <c r="Q28" s="12"/>
      <c r="R28" s="12"/>
      <c r="S28" s="12"/>
    </row>
    <row r="29" spans="1:19" s="13" customFormat="1">
      <c r="A29" s="6"/>
      <c r="B29" s="8">
        <v>16</v>
      </c>
      <c r="C29" s="9"/>
      <c r="D29" s="10"/>
      <c r="E29" s="16" t="s">
        <v>79</v>
      </c>
      <c r="F29" s="7" t="s">
        <v>80</v>
      </c>
      <c r="G29" s="7" t="s">
        <v>83</v>
      </c>
      <c r="H29" s="33" t="s">
        <v>62</v>
      </c>
      <c r="I29" s="20">
        <v>47.01</v>
      </c>
      <c r="J29" s="23">
        <f t="shared" si="0"/>
        <v>18</v>
      </c>
      <c r="K29" s="19">
        <f t="shared" si="1"/>
        <v>846.18</v>
      </c>
      <c r="L29" s="18" t="s">
        <v>61</v>
      </c>
      <c r="M29" s="12"/>
      <c r="N29" s="12"/>
      <c r="O29" s="12"/>
      <c r="P29" s="12"/>
      <c r="Q29" s="12"/>
      <c r="R29" s="12"/>
      <c r="S29" s="12"/>
    </row>
    <row r="30" spans="1:19" s="13" customFormat="1">
      <c r="A30" s="6"/>
      <c r="B30" s="8">
        <v>2</v>
      </c>
      <c r="C30" s="9"/>
      <c r="D30" s="10"/>
      <c r="E30" s="16" t="s">
        <v>81</v>
      </c>
      <c r="F30" s="7" t="s">
        <v>82</v>
      </c>
      <c r="G30" s="7" t="s">
        <v>84</v>
      </c>
      <c r="H30" s="33" t="s">
        <v>62</v>
      </c>
      <c r="I30" s="20">
        <v>43.24</v>
      </c>
      <c r="J30" s="23">
        <f t="shared" si="0"/>
        <v>3</v>
      </c>
      <c r="K30" s="19">
        <f t="shared" si="1"/>
        <v>129.72</v>
      </c>
      <c r="L30" s="18" t="s">
        <v>61</v>
      </c>
      <c r="M30" s="12"/>
      <c r="N30" s="12"/>
      <c r="O30" s="12"/>
      <c r="P30" s="12"/>
      <c r="Q30" s="12"/>
      <c r="R30" s="12"/>
      <c r="S30" s="12"/>
    </row>
    <row r="31" spans="1:19" s="13" customFormat="1">
      <c r="A31" s="6">
        <v>48</v>
      </c>
      <c r="B31" s="8">
        <v>1</v>
      </c>
      <c r="C31" s="9"/>
      <c r="D31" s="10"/>
      <c r="E31" s="16"/>
      <c r="F31" s="7" t="s">
        <v>77</v>
      </c>
      <c r="G31" s="7" t="s">
        <v>6</v>
      </c>
      <c r="H31" s="33"/>
      <c r="I31" s="20">
        <v>75</v>
      </c>
      <c r="J31" s="23">
        <f t="shared" si="0"/>
        <v>2</v>
      </c>
      <c r="K31" s="19">
        <f t="shared" si="1"/>
        <v>150</v>
      </c>
      <c r="L31" s="18" t="s">
        <v>61</v>
      </c>
      <c r="M31" s="12"/>
      <c r="N31" s="12"/>
      <c r="O31" s="12"/>
      <c r="P31" s="12"/>
      <c r="Q31" s="12"/>
      <c r="R31" s="12"/>
      <c r="S31" s="12"/>
    </row>
    <row r="32" spans="1:19" s="13" customFormat="1" ht="30">
      <c r="A32" s="6">
        <v>49</v>
      </c>
      <c r="B32" s="8">
        <v>1</v>
      </c>
      <c r="C32" s="14"/>
      <c r="D32" s="15"/>
      <c r="E32" s="7" t="s">
        <v>56</v>
      </c>
      <c r="F32" s="7" t="s">
        <v>93</v>
      </c>
      <c r="G32" s="7" t="s">
        <v>6</v>
      </c>
      <c r="H32" s="7" t="s">
        <v>68</v>
      </c>
      <c r="I32" s="20">
        <v>1400</v>
      </c>
      <c r="J32" s="23">
        <v>1.2</v>
      </c>
      <c r="K32" s="19">
        <f t="shared" si="1"/>
        <v>1680</v>
      </c>
      <c r="L32" s="37"/>
      <c r="M32" s="36"/>
      <c r="O32" s="36"/>
      <c r="P32" s="36"/>
    </row>
    <row r="33" spans="1:12" s="13" customFormat="1" ht="30">
      <c r="A33" s="6">
        <v>50</v>
      </c>
      <c r="B33" s="8" t="s">
        <v>7</v>
      </c>
      <c r="C33" s="14"/>
      <c r="D33" s="15"/>
      <c r="E33" s="7" t="s">
        <v>67</v>
      </c>
      <c r="F33" s="7" t="s">
        <v>94</v>
      </c>
      <c r="G33" s="7" t="s">
        <v>6</v>
      </c>
      <c r="H33" s="7" t="s">
        <v>68</v>
      </c>
      <c r="I33" s="20">
        <v>700</v>
      </c>
      <c r="J33" s="23">
        <v>1</v>
      </c>
      <c r="K33" s="19">
        <f t="shared" si="1"/>
        <v>700</v>
      </c>
      <c r="L33" s="31"/>
    </row>
    <row r="34" spans="1:12" s="13" customFormat="1" ht="30">
      <c r="A34" s="6">
        <v>50</v>
      </c>
      <c r="B34" s="8" t="s">
        <v>7</v>
      </c>
      <c r="C34" s="14"/>
      <c r="D34" s="15"/>
      <c r="E34" s="7" t="s">
        <v>67</v>
      </c>
      <c r="F34" s="7" t="s">
        <v>95</v>
      </c>
      <c r="G34" s="7" t="s">
        <v>6</v>
      </c>
      <c r="H34" s="7" t="s">
        <v>68</v>
      </c>
      <c r="I34" s="20">
        <v>500</v>
      </c>
      <c r="J34" s="23">
        <v>0.5</v>
      </c>
      <c r="K34" s="19">
        <f t="shared" ref="K34" si="2">I34*J34</f>
        <v>250</v>
      </c>
      <c r="L34" s="37"/>
    </row>
    <row r="36" spans="1:12">
      <c r="H36" s="35" t="s">
        <v>66</v>
      </c>
      <c r="K36" s="27">
        <f>SUM(K3:K33)</f>
        <v>6458.3209999999999</v>
      </c>
    </row>
    <row r="38" spans="1:12">
      <c r="H38" s="35" t="s">
        <v>78</v>
      </c>
      <c r="K38" s="27">
        <f>K36*2</f>
        <v>12916.642</v>
      </c>
    </row>
    <row r="41" spans="1:12">
      <c r="A41" s="46" t="s">
        <v>109</v>
      </c>
      <c r="B41" s="46"/>
      <c r="C41" s="46"/>
      <c r="D41" s="46"/>
      <c r="E41" s="46"/>
      <c r="F41" s="46"/>
      <c r="G41" s="46"/>
      <c r="H41" s="46"/>
    </row>
    <row r="46" spans="1:12">
      <c r="L46" s="32" t="s">
        <v>69</v>
      </c>
    </row>
  </sheetData>
  <mergeCells count="7">
    <mergeCell ref="A41:H41"/>
    <mergeCell ref="H1:H2"/>
    <mergeCell ref="A1:A2"/>
    <mergeCell ref="E1:E2"/>
    <mergeCell ref="B1:D1"/>
    <mergeCell ref="F1:F2"/>
    <mergeCell ref="G1:G2"/>
  </mergeCells>
  <pageMargins left="0.25" right="0.25" top="0.5" bottom="0.5" header="0.3" footer="0.3"/>
  <pageSetup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23" sqref="C23"/>
    </sheetView>
  </sheetViews>
  <sheetFormatPr defaultRowHeight="15"/>
  <cols>
    <col min="1" max="1" width="23.42578125" bestFit="1" customWidth="1"/>
    <col min="2" max="2" width="9.140625" style="32"/>
    <col min="3" max="3" width="64" style="38" customWidth="1"/>
  </cols>
  <sheetData>
    <row r="1" spans="1:3">
      <c r="A1" s="39" t="s">
        <v>97</v>
      </c>
      <c r="B1" s="40" t="s">
        <v>98</v>
      </c>
      <c r="C1" s="41" t="s">
        <v>99</v>
      </c>
    </row>
    <row r="2" spans="1:3" ht="32.25" customHeight="1">
      <c r="A2" s="39" t="s">
        <v>100</v>
      </c>
      <c r="B2" s="40">
        <v>80</v>
      </c>
      <c r="C2" s="41" t="s">
        <v>105</v>
      </c>
    </row>
    <row r="3" spans="1:3" ht="30">
      <c r="A3" s="39" t="s">
        <v>102</v>
      </c>
      <c r="B3" s="40">
        <f>8*12</f>
        <v>96</v>
      </c>
      <c r="C3" s="41" t="s">
        <v>106</v>
      </c>
    </row>
    <row r="4" spans="1:3">
      <c r="A4" s="39" t="s">
        <v>101</v>
      </c>
      <c r="B4" s="40">
        <v>60</v>
      </c>
      <c r="C4" s="41"/>
    </row>
    <row r="5" spans="1:3" ht="45">
      <c r="A5" s="39" t="s">
        <v>103</v>
      </c>
      <c r="B5" s="40">
        <f>20*8</f>
        <v>160</v>
      </c>
      <c r="C5" s="41" t="s">
        <v>107</v>
      </c>
    </row>
    <row r="6" spans="1:3">
      <c r="A6" s="39" t="s">
        <v>104</v>
      </c>
      <c r="B6" s="40">
        <v>40</v>
      </c>
      <c r="C6" s="41"/>
    </row>
    <row r="7" spans="1:3">
      <c r="A7" s="39"/>
      <c r="B7" s="40"/>
      <c r="C7" s="41"/>
    </row>
    <row r="8" spans="1:3">
      <c r="A8" s="42" t="s">
        <v>108</v>
      </c>
      <c r="B8" s="40">
        <f>SUM(B2:B6)/8/5</f>
        <v>10.9</v>
      </c>
      <c r="C8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D4" sqref="D4"/>
    </sheetView>
  </sheetViews>
  <sheetFormatPr defaultRowHeight="15"/>
  <cols>
    <col min="1" max="1" width="17.28515625" bestFit="1" customWidth="1"/>
    <col min="2" max="2" width="9.140625" style="32"/>
    <col min="3" max="3" width="57.140625" style="38" customWidth="1"/>
  </cols>
  <sheetData>
    <row r="1" spans="1:4">
      <c r="A1" t="s">
        <v>97</v>
      </c>
      <c r="B1" s="32" t="s">
        <v>98</v>
      </c>
      <c r="C1" s="38" t="s">
        <v>99</v>
      </c>
    </row>
    <row r="2" spans="1:4">
      <c r="A2" t="s">
        <v>111</v>
      </c>
      <c r="B2" s="32">
        <f>12*5*8</f>
        <v>480</v>
      </c>
      <c r="D2">
        <f>B2/8/5</f>
        <v>12</v>
      </c>
    </row>
    <row r="3" spans="1:4">
      <c r="A3" t="s">
        <v>110</v>
      </c>
      <c r="B3" s="32">
        <f>14*5*8</f>
        <v>560</v>
      </c>
      <c r="D3">
        <f>B3/8/5</f>
        <v>14</v>
      </c>
    </row>
    <row r="5" spans="1:4">
      <c r="A5" t="s">
        <v>112</v>
      </c>
      <c r="B5" s="32">
        <f>SUM(B2:B3)/8/5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MATERIAL</vt:lpstr>
      <vt:lpstr>HARDWARE LABOR</vt:lpstr>
      <vt:lpstr>FIRMWARE LABOR</vt:lpstr>
      <vt:lpstr>MATERIAL!Print_Area</vt:lpstr>
      <vt:lpstr>MATERIAL!Print_Titles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Kunkler</dc:creator>
  <cp:lastModifiedBy>Brandon Kunkler</cp:lastModifiedBy>
  <cp:lastPrinted>2011-11-22T21:07:13Z</cp:lastPrinted>
  <dcterms:created xsi:type="dcterms:W3CDTF">2010-12-01T22:55:21Z</dcterms:created>
  <dcterms:modified xsi:type="dcterms:W3CDTF">2012-01-25T21:41:08Z</dcterms:modified>
</cp:coreProperties>
</file>